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165" windowHeight="8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<sst xmlns="http://schemas.openxmlformats.org/spreadsheetml/2006/main" count="37" uniqueCount="37">
  <si>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n=</t>
  </si>
  <si>
    <r>
      <t>N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</si>
  <si>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</si>
  <si>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E[X]=</t>
  </si>
  <si>
    <t>Var(X)=</t>
  </si>
  <si>
    <t>N=</t>
  </si>
  <si>
    <r>
      <t>p=N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/N</t>
    </r>
    <r>
      <rPr>
        <b/>
        <sz val="10"/>
        <rFont val="Arial"/>
        <family val="2"/>
      </rPr>
      <t>=</t>
    </r>
  </si>
  <si>
    <t>Med(X)=</t>
  </si>
  <si>
    <t>x</t>
  </si>
  <si>
    <t>F(x)</t>
  </si>
  <si>
    <t>r</t>
  </si>
  <si>
    <r>
      <t>q</t>
    </r>
    <r>
      <rPr>
        <b/>
        <vertAlign val="subscript"/>
        <sz val="10"/>
        <rFont val="Arial"/>
        <family val="2"/>
      </rPr>
      <t>r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</si>
  <si>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</si>
  <si>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</si>
  <si>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Num1=</t>
  </si>
  <si>
    <t>Num2=</t>
  </si>
  <si>
    <t>Den1=</t>
  </si>
  <si>
    <t>Den2=</t>
  </si>
  <si>
    <t>Coc1=</t>
  </si>
  <si>
    <t>Coc2=</t>
  </si>
  <si>
    <t>m=</t>
  </si>
  <si>
    <t>TRUNC(m)=</t>
  </si>
  <si>
    <t>Hypergeometric Distribution</t>
  </si>
  <si>
    <r>
      <t xml:space="preserve">Is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possible?</t>
    </r>
  </si>
  <si>
    <t>Minimum=</t>
  </si>
  <si>
    <t>Maximum=</t>
  </si>
  <si>
    <t>(One or two distinct modes)</t>
  </si>
  <si>
    <t>Quantiles</t>
  </si>
  <si>
    <t>Distribution function</t>
  </si>
  <si>
    <t>(Enter other x-values or r-percentages)</t>
  </si>
  <si>
    <t>Std. Dev.=</t>
  </si>
  <si>
    <t>Mode(s)=</t>
  </si>
  <si>
    <r>
      <t xml:space="preserve">The parameters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(number of white balls) and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(number of black balls) can be changed, for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>&lt;=20</t>
    </r>
    <r>
      <rPr>
        <b/>
        <sz val="10"/>
        <rFont val="Arial"/>
        <family val="2"/>
      </rPr>
      <t>, (</t>
    </r>
    <r>
      <rPr>
        <b/>
        <i/>
        <sz val="10"/>
        <rFont val="Arial"/>
        <family val="2"/>
      </rPr>
      <t>i=1,2</t>
    </r>
    <r>
      <rPr>
        <b/>
        <sz val="10"/>
        <rFont val="Arial"/>
        <family val="2"/>
      </rPr>
      <t xml:space="preserve">). The number of draws equals </t>
    </r>
    <r>
      <rPr>
        <b/>
        <i/>
        <sz val="10"/>
        <rFont val="Arial"/>
        <family val="2"/>
      </rPr>
      <t>n.</t>
    </r>
    <r>
      <rPr>
        <b/>
        <sz val="10"/>
        <rFont val="Arial"/>
        <family val="2"/>
      </rPr>
      <t xml:space="preserve"> The compatibility between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and the numbers of balls,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, is tested in the green cell on the left. </t>
    </r>
  </si>
  <si>
    <t>G2=</t>
  </si>
  <si>
    <t>For modes</t>
  </si>
  <si>
    <r>
      <t xml:space="preserve">The hypergeometric distribution, </t>
    </r>
    <r>
      <rPr>
        <b/>
        <i/>
        <sz val="10"/>
        <rFont val="Arial"/>
        <family val="2"/>
      </rPr>
      <t>H(N,n,p)</t>
    </r>
    <r>
      <rPr>
        <i/>
        <sz val="10"/>
        <rFont val="Arial"/>
        <family val="2"/>
      </rPr>
      <t>,</t>
    </r>
    <r>
      <rPr>
        <sz val="10"/>
        <rFont val="Arial"/>
        <family val="0"/>
      </rPr>
      <t xml:space="preserve"> gives the probability of </t>
    </r>
    <r>
      <rPr>
        <sz val="10"/>
        <rFont val="Arial"/>
        <family val="2"/>
      </rPr>
      <t>a certain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number, </t>
    </r>
    <r>
      <rPr>
        <b/>
        <i/>
        <sz val="10"/>
        <rFont val="Arial"/>
        <family val="2"/>
      </rPr>
      <t>k</t>
    </r>
    <r>
      <rPr>
        <i/>
        <sz val="10"/>
        <rFont val="Arial"/>
        <family val="2"/>
      </rPr>
      <t>,</t>
    </r>
    <r>
      <rPr>
        <sz val="10"/>
        <rFont val="Arial"/>
        <family val="0"/>
      </rPr>
      <t xml:space="preserve"> of white balls when a sample of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 balls is drawn </t>
    </r>
    <r>
      <rPr>
        <sz val="10"/>
        <rFont val="Arial"/>
        <family val="2"/>
      </rPr>
      <t>without replacement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at random from an urn containing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white balls and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black ones </t>
    </r>
    <r>
      <rPr>
        <i/>
        <sz val="10"/>
        <rFont val="Arial"/>
        <family val="2"/>
      </rPr>
      <t>(</t>
    </r>
    <r>
      <rPr>
        <b/>
        <i/>
        <sz val="10"/>
        <rFont val="Arial"/>
        <family val="2"/>
      </rPr>
      <t>N=N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+N</t>
    </r>
    <r>
      <rPr>
        <b/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).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If</t>
    </r>
    <r>
      <rPr>
        <sz val="10"/>
        <rFont val="Arial"/>
        <family val="0"/>
      </rPr>
      <t xml:space="preserve"> each ball is replaced after drawing, the resulting distribution is binomial </t>
    </r>
    <r>
      <rPr>
        <b/>
        <i/>
        <sz val="10"/>
        <rFont val="Arial"/>
        <family val="2"/>
      </rPr>
      <t>B(n,p)</t>
    </r>
    <r>
      <rPr>
        <sz val="10"/>
        <rFont val="Arial"/>
        <family val="0"/>
      </rPr>
      <t xml:space="preserve">, with </t>
    </r>
    <r>
      <rPr>
        <b/>
        <i/>
        <sz val="10"/>
        <rFont val="Arial"/>
        <family val="2"/>
      </rPr>
      <t>p=N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/N</t>
    </r>
    <r>
      <rPr>
        <sz val="10"/>
        <rFont val="Arial"/>
        <family val="0"/>
      </rPr>
      <t xml:space="preserve">. In fact, for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&gt;50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n/N</t>
    </r>
    <r>
      <rPr>
        <b/>
        <sz val="10"/>
        <rFont val="Arial"/>
        <family val="2"/>
      </rPr>
      <t>&lt;=0.1</t>
    </r>
    <r>
      <rPr>
        <sz val="10"/>
        <rFont val="Arial"/>
        <family val="0"/>
      </rPr>
      <t>, t</t>
    </r>
    <r>
      <rPr>
        <sz val="10"/>
        <rFont val="Arial"/>
        <family val="2"/>
      </rPr>
      <t>he binomial</t>
    </r>
    <r>
      <rPr>
        <sz val="10"/>
        <rFont val="Arial"/>
        <family val="0"/>
      </rPr>
      <t xml:space="preserve"> approximation is adequate. The hypergeometric probability mass function </t>
    </r>
    <r>
      <rPr>
        <sz val="10"/>
        <rFont val="Arial"/>
        <family val="2"/>
      </rPr>
      <t>equals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p[X=k] = (COMBINAT(N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;k)·COMBINAT(N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;n-k))/ COMBINAT(N;n)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max(0,n-N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)&lt;=k&lt;=min(n,N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. </t>
    </r>
    <r>
      <rPr>
        <sz val="10"/>
        <rFont val="Arial"/>
        <family val="2"/>
      </rPr>
      <t>The expectation</t>
    </r>
    <r>
      <rPr>
        <sz val="10"/>
        <rFont val="Arial"/>
        <family val="0"/>
      </rPr>
      <t xml:space="preserve">,  </t>
    </r>
    <r>
      <rPr>
        <b/>
        <i/>
        <sz val="10"/>
        <rFont val="Arial"/>
        <family val="2"/>
      </rPr>
      <t>E[X]=n·p</t>
    </r>
    <r>
      <rPr>
        <sz val="10"/>
        <rFont val="Arial"/>
        <family val="0"/>
      </rPr>
      <t xml:space="preserve">, equals the binomial one, and the </t>
    </r>
    <r>
      <rPr>
        <sz val="10"/>
        <rFont val="Arial"/>
        <family val="2"/>
      </rPr>
      <t>hypergeometric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variance,  </t>
    </r>
    <r>
      <rPr>
        <b/>
        <i/>
        <sz val="10"/>
        <rFont val="Arial"/>
        <family val="2"/>
      </rPr>
      <t>Var(X)=np(1-p)(N-n)/(N-1)</t>
    </r>
    <r>
      <rPr>
        <i/>
        <sz val="10"/>
        <rFont val="Arial"/>
        <family val="2"/>
      </rPr>
      <t>, is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slightly smaller than the binomial variance</t>
    </r>
    <r>
      <rPr>
        <i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The skewness and (excess of) kurtosis coefficients  are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=[(N-2n)/(N-2)]·(q-p)·{[(N-n)/(N-1)]·npq}</t>
    </r>
    <r>
      <rPr>
        <b/>
        <i/>
        <vertAlign val="superscript"/>
        <sz val="10"/>
        <rFont val="Arial"/>
        <family val="2"/>
      </rPr>
      <t>-0.5</t>
    </r>
    <r>
      <rPr>
        <i/>
        <sz val="10"/>
        <rFont val="Arial"/>
        <family val="2"/>
      </rPr>
      <t xml:space="preserve"> , and</t>
    </r>
    <r>
      <rPr>
        <sz val="10"/>
        <rFont val="Arial"/>
        <family val="2"/>
      </rPr>
      <t xml:space="preserve">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=A+B·C/(npq)</t>
    </r>
    <r>
      <rPr>
        <sz val="10"/>
        <rFont val="Arial"/>
        <family val="2"/>
      </rPr>
      <t xml:space="preserve"> respectively, whereby </t>
    </r>
    <r>
      <rPr>
        <b/>
        <i/>
        <sz val="10"/>
        <rFont val="Arial"/>
        <family val="2"/>
      </rPr>
      <t>A=[3(N-1)(N+6)]/[(N-2)(N-3)]</t>
    </r>
    <r>
      <rPr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B=[(N-1)N(N+1)]/[(N-n)(N-2)(N-3)]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C=1-6N[pq+n(N-n)/N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]/(N+1)</t>
    </r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</si>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</sst>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000"/>
    <numFmt numFmtId="181" formatCode="0.000"/>
    <numFmt numFmtId="182" formatCode="0.0"/>
    <numFmt numFmtId="183" formatCode="0.00000"/>
  </numFmts>
  <fonts count="5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Symbol"/>
      <family val="1"/>
    </font>
    <font>
      <b/>
      <i/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3" fontId="1" fillId="0" borderId="2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81" fontId="1" fillId="0" borderId="23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24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34" borderId="2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1" fillId="7" borderId="32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left" wrapText="1"/>
    </xf>
    <xf numFmtId="0" fontId="1" fillId="7" borderId="32" xfId="0" applyFont="1" applyFill="1" applyBorder="1" applyAlignment="1">
      <alignment horizontal="right"/>
    </xf>
    <xf numFmtId="0" fontId="1" fillId="7" borderId="33" xfId="0" applyFont="1" applyFill="1" applyBorder="1" applyAlignment="1">
      <alignment horizontal="right"/>
    </xf>
    <xf numFmtId="0" fontId="1" fillId="7" borderId="34" xfId="0" applyFont="1" applyFill="1" applyBorder="1" applyAlignment="1">
      <alignment horizontal="right"/>
    </xf>
    <xf numFmtId="0" fontId="1" fillId="7" borderId="35" xfId="0" applyFont="1" applyFill="1" applyBorder="1" applyAlignment="1">
      <alignment horizontal="right"/>
    </xf>
    <xf numFmtId="0" fontId="1" fillId="7" borderId="36" xfId="0" applyFont="1" applyFill="1" applyBorder="1" applyAlignment="1">
      <alignment horizontal="right"/>
    </xf>
    <xf numFmtId="0" fontId="1" fillId="7" borderId="32" xfId="0" applyFont="1" applyFill="1" applyBorder="1" applyAlignment="1">
      <alignment horizontal="right" vertical="center" wrapText="1"/>
    </xf>
    <xf numFmtId="0" fontId="1" fillId="7" borderId="11" xfId="0" applyFont="1" applyFill="1" applyBorder="1" applyAlignment="1">
      <alignment horizontal="right" vertical="center" wrapText="1"/>
    </xf>
    <xf numFmtId="0" fontId="1" fillId="7" borderId="10" xfId="0" applyFont="1" applyFill="1" applyBorder="1" applyAlignment="1">
      <alignment horizontal="right"/>
    </xf>
    <xf numFmtId="0" fontId="1" fillId="7" borderId="23" xfId="0" applyFont="1" applyFill="1" applyBorder="1" applyAlignment="1">
      <alignment horizontal="right"/>
    </xf>
    <xf numFmtId="0" fontId="1" fillId="7" borderId="24" xfId="0" applyFont="1" applyFill="1" applyBorder="1" applyAlignment="1">
      <alignment horizontal="right"/>
    </xf>
    <xf numFmtId="0" fontId="1" fillId="7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Hypergeometric Distribution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235"/>
          <c:w val="0.8775"/>
          <c:h val="0.74675"/>
        </c:manualLayout>
      </c:layout>
      <c:barChart>
        <c:barDir val="col"/>
        <c:grouping val="clustered"/>
        <c:varyColors val="0"/>
        <c:ser>
          <c:idx val="1"/>
          <c:order val="0"/>
          <c:tx>
            <c:v>Prob. mass function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Hoja2!$A$1:$A$21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Hoja2!$C$1:$C$21</c:f>
              <c:numCache>
                <c:ptCount val="21"/>
                <c:pt idx="0">
                  <c:v>0.02380952380952381</c:v>
                </c:pt>
                <c:pt idx="1">
                  <c:v>0.23809523809523814</c:v>
                </c:pt>
                <c:pt idx="2">
                  <c:v>0.4761904761904763</c:v>
                </c:pt>
                <c:pt idx="3">
                  <c:v>0.23809523809523814</c:v>
                </c:pt>
                <c:pt idx="4">
                  <c:v>0.02380952380952381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7392440"/>
        <c:axId val="45205369"/>
      </c:barChart>
      <c:lineChart>
        <c:grouping val="standard"/>
        <c:varyColors val="0"/>
        <c:ser>
          <c:idx val="0"/>
          <c:order val="1"/>
          <c:tx>
            <c:v>Distribution function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Hoja2!$A$1:$A$21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Hoja2!$D$1:$D$21</c:f>
              <c:numCache>
                <c:ptCount val="21"/>
                <c:pt idx="0">
                  <c:v>0.02380952380952381</c:v>
                </c:pt>
                <c:pt idx="1">
                  <c:v>0.261904761904762</c:v>
                </c:pt>
                <c:pt idx="2">
                  <c:v>0.7380952380952382</c:v>
                </c:pt>
                <c:pt idx="3">
                  <c:v>0.9761904761904764</c:v>
                </c:pt>
                <c:pt idx="4">
                  <c:v>1.0000000000000002</c:v>
                </c:pt>
                <c:pt idx="5">
                  <c:v>1.0000000000000002</c:v>
                </c:pt>
                <c:pt idx="6">
                  <c:v>1.0000000000000002</c:v>
                </c:pt>
                <c:pt idx="7">
                  <c:v>1.0000000000000002</c:v>
                </c:pt>
                <c:pt idx="8">
                  <c:v>1.0000000000000002</c:v>
                </c:pt>
                <c:pt idx="9">
                  <c:v>1.0000000000000002</c:v>
                </c:pt>
                <c:pt idx="10">
                  <c:v>1.0000000000000002</c:v>
                </c:pt>
                <c:pt idx="11">
                  <c:v>1.0000000000000002</c:v>
                </c:pt>
                <c:pt idx="12">
                  <c:v>1.0000000000000002</c:v>
                </c:pt>
                <c:pt idx="13">
                  <c:v>1.0000000000000002</c:v>
                </c:pt>
                <c:pt idx="14">
                  <c:v>1.0000000000000002</c:v>
                </c:pt>
                <c:pt idx="15">
                  <c:v>1.0000000000000002</c:v>
                </c:pt>
                <c:pt idx="16">
                  <c:v>1.0000000000000002</c:v>
                </c:pt>
                <c:pt idx="17">
                  <c:v>1.0000000000000002</c:v>
                </c:pt>
                <c:pt idx="18">
                  <c:v>1.0000000000000002</c:v>
                </c:pt>
                <c:pt idx="19">
                  <c:v>1.0000000000000002</c:v>
                </c:pt>
                <c:pt idx="20">
                  <c:v>1.0000000000000002</c:v>
                </c:pt>
              </c:numCache>
            </c:numRef>
          </c:val>
          <c:smooth val="0"/>
        </c:ser>
        <c:axId val="4195138"/>
        <c:axId val="37756243"/>
      </c:lineChart>
      <c:catAx>
        <c:axId val="2739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successes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5369"/>
        <c:crosses val="autoZero"/>
        <c:auto val="0"/>
        <c:lblOffset val="100"/>
        <c:tickLblSkip val="1"/>
        <c:noMultiLvlLbl val="0"/>
      </c:catAx>
      <c:valAx>
        <c:axId val="4520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Prob. mass function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2440"/>
        <c:crossesAt val="1"/>
        <c:crossBetween val="between"/>
        <c:dispUnits/>
      </c:valAx>
      <c:catAx>
        <c:axId val="4195138"/>
        <c:scaling>
          <c:orientation val="minMax"/>
        </c:scaling>
        <c:axPos val="b"/>
        <c:delete val="1"/>
        <c:majorTickMark val="out"/>
        <c:minorTickMark val="none"/>
        <c:tickLblPos val="nextTo"/>
        <c:crossAx val="37756243"/>
        <c:crosses val="autoZero"/>
        <c:auto val="0"/>
        <c:lblOffset val="100"/>
        <c:tickLblSkip val="1"/>
        <c:noMultiLvlLbl val="0"/>
      </c:catAx>
      <c:valAx>
        <c:axId val="3775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>
            <c:manualLayout>
              <c:xMode val="factor"/>
              <c:yMode val="factor"/>
              <c:x val="0.247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5"/>
          <c:y val="0.946"/>
          <c:w val="0.481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0</xdr:rowOff>
    </xdr:from>
    <xdr:to>
      <xdr:col>12</xdr:col>
      <xdr:colOff>57150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371850" y="638175"/>
        <a:ext cx="5372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zoomScalePageLayoutView="0" workbookViewId="0" topLeftCell="A19">
      <selection activeCell="A25" sqref="A25"/>
    </sheetView>
  </sheetViews>
  <sheetFormatPr defaultColWidth="11.421875" defaultRowHeight="12.75"/>
  <cols>
    <col min="1" max="1" width="11.421875" style="0" customWidth="1"/>
    <col min="2" max="2" width="8.28125" style="0" customWidth="1"/>
    <col min="3" max="3" width="14.8515625" style="0" customWidth="1"/>
    <col min="4" max="4" width="14.57421875" style="0" customWidth="1"/>
    <col min="5" max="5" width="1.1484375" style="0" customWidth="1"/>
    <col min="6" max="12" width="11.421875" style="0" customWidth="1"/>
    <col min="13" max="13" width="1.7109375" style="0" customWidth="1"/>
  </cols>
  <sheetData>
    <row r="1" spans="1:13" ht="24" customHeight="1" thickBot="1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26.25" customHeight="1" thickBot="1">
      <c r="A2" s="27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15" thickBot="1">
      <c r="A3" s="39" t="s">
        <v>1</v>
      </c>
      <c r="B3" s="67">
        <v>5</v>
      </c>
      <c r="C3" s="30" t="s">
        <v>32</v>
      </c>
      <c r="D3" s="31"/>
      <c r="E3" s="16"/>
      <c r="M3" s="16"/>
    </row>
    <row r="4" spans="1:13" ht="15" thickBot="1">
      <c r="A4" s="40" t="s">
        <v>2</v>
      </c>
      <c r="B4" s="68">
        <v>5</v>
      </c>
      <c r="C4" s="32"/>
      <c r="D4" s="33"/>
      <c r="E4" s="16"/>
      <c r="M4" s="16"/>
    </row>
    <row r="5" spans="1:13" ht="14.25" customHeight="1" thickBot="1">
      <c r="A5" s="40" t="s">
        <v>0</v>
      </c>
      <c r="B5" s="69">
        <v>4</v>
      </c>
      <c r="C5" s="32"/>
      <c r="D5" s="33"/>
      <c r="E5" s="16"/>
      <c r="M5" s="16"/>
    </row>
    <row r="6" spans="1:13" ht="12.75" customHeight="1">
      <c r="A6" s="41" t="s">
        <v>23</v>
      </c>
      <c r="B6" s="22" t="str">
        <f>IF(B5&lt;=(B3+B4),"Yes","No")</f>
        <v>Yes</v>
      </c>
      <c r="C6" s="32"/>
      <c r="D6" s="33"/>
      <c r="E6" s="16"/>
      <c r="M6" s="16"/>
    </row>
    <row r="7" spans="1:13" ht="13.5" thickBot="1">
      <c r="A7" s="42"/>
      <c r="B7" s="23"/>
      <c r="C7" s="32"/>
      <c r="D7" s="33"/>
      <c r="E7" s="16"/>
      <c r="M7" s="16"/>
    </row>
    <row r="8" spans="1:13" ht="13.5" thickBot="1">
      <c r="A8" s="40" t="s">
        <v>24</v>
      </c>
      <c r="B8" s="5">
        <f>MAX(0,B5-B4)</f>
        <v>0</v>
      </c>
      <c r="C8" s="32"/>
      <c r="D8" s="33"/>
      <c r="E8" s="16"/>
      <c r="M8" s="16"/>
    </row>
    <row r="9" spans="1:13" ht="16.5" customHeight="1" thickBot="1">
      <c r="A9" s="43" t="s">
        <v>25</v>
      </c>
      <c r="B9" s="6">
        <f>MIN(B5,B3)</f>
        <v>4</v>
      </c>
      <c r="C9" s="32"/>
      <c r="D9" s="33"/>
      <c r="E9" s="16"/>
      <c r="M9" s="16"/>
    </row>
    <row r="10" spans="1:13" ht="15.75" customHeight="1">
      <c r="A10" s="44" t="s">
        <v>5</v>
      </c>
      <c r="B10" s="7">
        <f>+B3+B4</f>
        <v>10</v>
      </c>
      <c r="C10" s="32"/>
      <c r="D10" s="33"/>
      <c r="E10" s="16"/>
      <c r="M10" s="16"/>
    </row>
    <row r="11" spans="1:13" ht="15" thickBot="1">
      <c r="A11" s="45" t="s">
        <v>6</v>
      </c>
      <c r="B11" s="9">
        <f>+B3/(B3+B4)</f>
        <v>0.5</v>
      </c>
      <c r="C11" s="32"/>
      <c r="D11" s="33"/>
      <c r="E11" s="16"/>
      <c r="M11" s="16"/>
    </row>
    <row r="12" spans="1:13" ht="16.5" customHeight="1" thickBot="1">
      <c r="A12" s="44" t="s">
        <v>3</v>
      </c>
      <c r="B12" s="11">
        <f>+B5*B11</f>
        <v>2</v>
      </c>
      <c r="C12" s="34"/>
      <c r="D12" s="35"/>
      <c r="E12" s="16"/>
      <c r="M12" s="16"/>
    </row>
    <row r="13" spans="1:13" ht="12.75">
      <c r="A13" s="46" t="s">
        <v>4</v>
      </c>
      <c r="B13" s="12">
        <f>IF(B6="Yes",B5*B11*(1-B11)*(B3+B4-B5)/(B3+B4-1),"Error")</f>
        <v>0.6666666666666666</v>
      </c>
      <c r="E13" s="16"/>
      <c r="M13" s="16"/>
    </row>
    <row r="14" spans="1:13" ht="13.5" thickBot="1">
      <c r="A14" s="47" t="s">
        <v>30</v>
      </c>
      <c r="B14" s="8">
        <f>IF(B6="Yes",B13^(1/2),"Error")</f>
        <v>0.816496580927726</v>
      </c>
      <c r="E14" s="16"/>
      <c r="M14" s="16"/>
    </row>
    <row r="15" spans="1:13" ht="12.75" customHeight="1">
      <c r="A15" s="48" t="s">
        <v>31</v>
      </c>
      <c r="B15" s="10">
        <f>IF(Hoja2!$B$38=0,Hoja2!$B$36-1,INT(Hoja2!$B$36))</f>
        <v>2</v>
      </c>
      <c r="C15" s="58" t="s">
        <v>26</v>
      </c>
      <c r="D15" s="59"/>
      <c r="E15" s="16"/>
      <c r="M15" s="16"/>
    </row>
    <row r="16" spans="1:13" ht="13.5" thickBot="1">
      <c r="A16" s="49"/>
      <c r="B16" s="10">
        <f>IF(Hoja2!$B$38=0,Hoja2!$B$36,INT(Hoja2!$B$36))</f>
        <v>2</v>
      </c>
      <c r="C16" s="60"/>
      <c r="D16" s="61"/>
      <c r="E16" s="16"/>
      <c r="M16" s="16"/>
    </row>
    <row r="17" spans="1:13" ht="13.5" thickBot="1">
      <c r="A17" s="50" t="s">
        <v>7</v>
      </c>
      <c r="B17" s="13">
        <f>+Hoja2!F22</f>
        <v>2</v>
      </c>
      <c r="E17" s="16"/>
      <c r="M17" s="16"/>
    </row>
    <row r="18" spans="1:13" ht="15" thickBot="1">
      <c r="A18" s="51" t="s">
        <v>12</v>
      </c>
      <c r="B18" s="17">
        <f>IF(B6="Yes",(1-2*B11)*(B10-2*B5)/((B10-2)*(B5*B11*(1-B11)*(B10-B5)/(B10-1))^(1/2)),"Error")</f>
        <v>0</v>
      </c>
      <c r="C18" s="18" t="str">
        <f>IF(B18="Error","-------",IF(B18&gt;0,"Right Skewed",IF(B18&lt;0,"Left Skewed","Symmetric")))</f>
        <v>Symmetric</v>
      </c>
      <c r="E18" s="16"/>
      <c r="M18" s="16"/>
    </row>
    <row r="19" spans="1:13" ht="15" thickBot="1">
      <c r="A19" s="52" t="s">
        <v>13</v>
      </c>
      <c r="B19" s="19">
        <f>+Hoja2!B30+Hoja2!B31*Hoja2!B32/(Hoja1!B5*Hoja1!B11*(1-Hoja1!B11))-3</f>
        <v>-0.21428571428571352</v>
      </c>
      <c r="C19" s="20" t="str">
        <f>IF(B19="Error","-------",IF(B19&gt;0,"Steep",IF(B19&lt;0,"Flat","Normal")))</f>
        <v>Flat</v>
      </c>
      <c r="E19" s="16"/>
      <c r="M19" s="16"/>
    </row>
    <row r="20" spans="1:13" ht="13.5" thickBot="1">
      <c r="A20" s="53" t="s">
        <v>27</v>
      </c>
      <c r="B20" s="54"/>
      <c r="C20" s="53" t="s">
        <v>28</v>
      </c>
      <c r="D20" s="54"/>
      <c r="E20" s="16"/>
      <c r="M20" s="16"/>
    </row>
    <row r="21" spans="1:13" ht="15" thickBot="1">
      <c r="A21" s="55" t="s">
        <v>10</v>
      </c>
      <c r="B21" s="56" t="s">
        <v>11</v>
      </c>
      <c r="C21" s="55" t="s">
        <v>8</v>
      </c>
      <c r="D21" s="57" t="s">
        <v>9</v>
      </c>
      <c r="E21" s="16"/>
      <c r="M21" s="16"/>
    </row>
    <row r="22" spans="1:13" ht="12.75">
      <c r="A22" s="64">
        <v>0.1</v>
      </c>
      <c r="B22" s="14">
        <f>+Hoja2!G22</f>
        <v>1</v>
      </c>
      <c r="C22" s="64">
        <v>0</v>
      </c>
      <c r="D22" s="15">
        <f>IF(C22&lt;=$B$9,Hoja2!L22,1)</f>
        <v>0.02380952380952381</v>
      </c>
      <c r="E22" s="16"/>
      <c r="M22" s="16"/>
    </row>
    <row r="23" spans="1:13" ht="12.75">
      <c r="A23" s="65">
        <v>0.25</v>
      </c>
      <c r="B23" s="14">
        <f>+Hoja2!H22</f>
        <v>1</v>
      </c>
      <c r="C23" s="65">
        <v>1</v>
      </c>
      <c r="D23" s="15">
        <f>IF(C23&lt;=$B$9,Hoja2!M22,1)</f>
        <v>0.261904761904762</v>
      </c>
      <c r="E23" s="16"/>
      <c r="M23" s="16"/>
    </row>
    <row r="24" spans="1:13" ht="12.75">
      <c r="A24" s="65">
        <v>0.5</v>
      </c>
      <c r="B24" s="14">
        <f>+Hoja2!I22</f>
        <v>2</v>
      </c>
      <c r="C24" s="65">
        <v>2</v>
      </c>
      <c r="D24" s="15">
        <f>IF(C24&lt;=$B$9,Hoja2!N22,1)</f>
        <v>0.7380952380952382</v>
      </c>
      <c r="E24" s="16"/>
      <c r="M24" s="16"/>
    </row>
    <row r="25" spans="1:13" ht="12.75">
      <c r="A25" s="65">
        <v>0.75</v>
      </c>
      <c r="B25" s="14">
        <f>+Hoja2!J22</f>
        <v>3</v>
      </c>
      <c r="C25" s="65">
        <v>3</v>
      </c>
      <c r="D25" s="15">
        <f>IF(C25&lt;=$B$9,Hoja2!O22,1)</f>
        <v>0.9761904761904764</v>
      </c>
      <c r="E25" s="16"/>
      <c r="M25" s="16"/>
    </row>
    <row r="26" spans="1:13" ht="15.75" customHeight="1" thickBot="1">
      <c r="A26" s="66">
        <v>0.9</v>
      </c>
      <c r="B26" s="14">
        <f>+Hoja2!K22</f>
        <v>3</v>
      </c>
      <c r="C26" s="66">
        <v>4</v>
      </c>
      <c r="D26" s="15">
        <f>IF(C26&lt;=$B$9,Hoja2!P22,1)</f>
        <v>1.0000000000000002</v>
      </c>
      <c r="E26" s="16"/>
      <c r="F26" s="16"/>
      <c r="M26" s="16"/>
    </row>
    <row r="27" spans="1:13" ht="13.5" thickBot="1">
      <c r="A27" s="36" t="s">
        <v>29</v>
      </c>
      <c r="B27" s="37"/>
      <c r="C27" s="37"/>
      <c r="D27" s="38"/>
      <c r="E27" s="16"/>
      <c r="F27" s="16"/>
      <c r="M27" s="16"/>
    </row>
    <row r="28" spans="1:13" ht="7.5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5" ht="14.25" customHeight="1">
      <c r="A29" s="62" t="s">
        <v>35</v>
      </c>
      <c r="B29" s="62"/>
      <c r="C29" s="62"/>
      <c r="D29" s="62"/>
      <c r="E29" s="16"/>
    </row>
    <row r="30" spans="1:5" ht="11.25" customHeight="1">
      <c r="A30" s="63"/>
      <c r="B30" s="63"/>
      <c r="C30" s="63"/>
      <c r="D30" s="63"/>
      <c r="E30" s="16"/>
    </row>
    <row r="31" spans="1:5" ht="11.25" customHeight="1">
      <c r="A31" s="63"/>
      <c r="B31" s="63"/>
      <c r="C31" s="63"/>
      <c r="D31" s="63"/>
      <c r="E31" s="16"/>
    </row>
    <row r="32" spans="1:5" ht="12.75" customHeight="1">
      <c r="A32" s="63"/>
      <c r="B32" s="63"/>
      <c r="C32" s="63"/>
      <c r="D32" s="63"/>
      <c r="E32" s="16"/>
    </row>
    <row r="33" spans="1:5" ht="12.75" customHeight="1">
      <c r="A33" s="63"/>
      <c r="B33" s="63"/>
      <c r="C33" s="63"/>
      <c r="D33" s="63"/>
      <c r="E33" s="16"/>
    </row>
    <row r="34" spans="1:5" ht="12" customHeight="1">
      <c r="A34" s="63"/>
      <c r="B34" s="63"/>
      <c r="C34" s="63"/>
      <c r="D34" s="63"/>
      <c r="E34" s="16"/>
    </row>
    <row r="35" spans="1:5" ht="11.25" customHeight="1">
      <c r="A35" s="63"/>
      <c r="B35" s="63"/>
      <c r="C35" s="63"/>
      <c r="D35" s="63"/>
      <c r="E35" s="16"/>
    </row>
    <row r="36" spans="1:5" ht="12.75" customHeight="1">
      <c r="A36" s="63"/>
      <c r="B36" s="63"/>
      <c r="C36" s="63"/>
      <c r="D36" s="63"/>
      <c r="E36" s="16"/>
    </row>
    <row r="37" spans="1:5" ht="11.25" customHeight="1">
      <c r="A37" s="63"/>
      <c r="B37" s="63"/>
      <c r="C37" s="63"/>
      <c r="D37" s="63"/>
      <c r="E37" s="16"/>
    </row>
    <row r="38" spans="1:5" ht="12.75" customHeight="1">
      <c r="A38" s="63"/>
      <c r="B38" s="63"/>
      <c r="C38" s="63"/>
      <c r="D38" s="63"/>
      <c r="E38" s="16"/>
    </row>
    <row r="39" spans="1:5" ht="14.25" customHeight="1">
      <c r="A39" s="63"/>
      <c r="B39" s="63"/>
      <c r="C39" s="63"/>
      <c r="D39" s="63"/>
      <c r="E39" s="16"/>
    </row>
    <row r="40" spans="1:5" ht="12.75" customHeight="1">
      <c r="A40" s="63"/>
      <c r="B40" s="63"/>
      <c r="C40" s="63"/>
      <c r="D40" s="63"/>
      <c r="E40" s="16"/>
    </row>
    <row r="41" spans="1:5" ht="15.75" customHeight="1">
      <c r="A41" s="63"/>
      <c r="B41" s="63"/>
      <c r="C41" s="63"/>
      <c r="D41" s="63"/>
      <c r="E41" s="16"/>
    </row>
    <row r="42" spans="1:5" ht="13.5" customHeight="1">
      <c r="A42" s="63"/>
      <c r="B42" s="63"/>
      <c r="C42" s="63"/>
      <c r="D42" s="63"/>
      <c r="E42" s="16"/>
    </row>
    <row r="43" spans="1:5" ht="12.75">
      <c r="A43" s="63"/>
      <c r="B43" s="63"/>
      <c r="C43" s="63"/>
      <c r="D43" s="63"/>
      <c r="E43" s="16"/>
    </row>
    <row r="44" spans="1:5" ht="14.25" customHeight="1">
      <c r="A44" s="63"/>
      <c r="B44" s="63"/>
      <c r="C44" s="63"/>
      <c r="D44" s="63"/>
      <c r="E44" s="16"/>
    </row>
    <row r="45" spans="1:5" ht="12.75">
      <c r="A45" s="63"/>
      <c r="B45" s="63"/>
      <c r="C45" s="63"/>
      <c r="D45" s="63"/>
      <c r="E45" s="16"/>
    </row>
    <row r="46" spans="1:5" ht="12.75">
      <c r="A46" s="63"/>
      <c r="B46" s="63"/>
      <c r="C46" s="63"/>
      <c r="D46" s="63"/>
      <c r="E46" s="16"/>
    </row>
    <row r="47" spans="1:5" ht="12.75">
      <c r="A47" s="63"/>
      <c r="B47" s="63"/>
      <c r="C47" s="63"/>
      <c r="D47" s="63"/>
      <c r="E47" s="16"/>
    </row>
    <row r="48" spans="1:5" ht="12.75">
      <c r="A48" s="63"/>
      <c r="B48" s="63"/>
      <c r="C48" s="63"/>
      <c r="D48" s="63"/>
      <c r="E48" s="16"/>
    </row>
    <row r="49" spans="1:5" ht="12.75">
      <c r="A49" s="63"/>
      <c r="B49" s="63"/>
      <c r="C49" s="63"/>
      <c r="D49" s="63"/>
      <c r="E49" s="16"/>
    </row>
    <row r="50" spans="1:5" ht="4.5" customHeight="1">
      <c r="A50" s="16"/>
      <c r="B50" s="16"/>
      <c r="C50" s="16"/>
      <c r="D50" s="16"/>
      <c r="E50" s="16"/>
    </row>
  </sheetData>
  <sheetProtection/>
  <mergeCells count="11">
    <mergeCell ref="A20:B20"/>
    <mergeCell ref="C20:D20"/>
    <mergeCell ref="A27:D27"/>
    <mergeCell ref="A29:D49"/>
    <mergeCell ref="A1:M1"/>
    <mergeCell ref="A2:M2"/>
    <mergeCell ref="C15:D16"/>
    <mergeCell ref="A6:A7"/>
    <mergeCell ref="B6:B7"/>
    <mergeCell ref="C3:D12"/>
    <mergeCell ref="A15:A16"/>
  </mergeCells>
  <printOptions/>
  <pageMargins left="0.787401575" right="0.787401575" top="0.984251969" bottom="0.984251969" header="0" footer="0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A25" sqref="A25"/>
    </sheetView>
  </sheetViews>
  <sheetFormatPr defaultColWidth="11.421875" defaultRowHeight="12.75"/>
  <cols>
    <col min="1" max="1" width="11.421875" style="0" customWidth="1"/>
    <col min="2" max="2" width="7.7109375" style="0" customWidth="1"/>
    <col min="3" max="3" width="8.8515625" style="0" customWidth="1"/>
  </cols>
  <sheetData>
    <row r="1" spans="1:16" ht="12.75">
      <c r="A1">
        <v>0</v>
      </c>
      <c r="B1">
        <f>IF(AND(A1&gt;=Hoja1!$B$8,A1&lt;=Hoja1!$B$9),A1)</f>
        <v>0</v>
      </c>
      <c r="C1">
        <f>IF(AND(A1&gt;=Hoja1!$B$8,A1&lt;=Hoja1!$B$9),HYPGEOMDIST(A1,Hoja1!$B$5,Hoja1!$B$3,(Hoja1!$B$3+Hoja1!$B$4)))</f>
        <v>0.02380952380952381</v>
      </c>
      <c r="D1">
        <f>+C1</f>
        <v>0.02380952380952381</v>
      </c>
      <c r="E1" t="b">
        <f>IF(C1=$C$22,A1)</f>
        <v>0</v>
      </c>
      <c r="F1">
        <f>IF(D1&lt;1/2,B2)</f>
        <v>1</v>
      </c>
      <c r="G1">
        <f>IF(D1&lt;Hoja1!$A$22,Hoja2!B2)</f>
        <v>1</v>
      </c>
      <c r="H1">
        <f>IF(D1&lt;Hoja1!$A$23,Hoja2!B2)</f>
        <v>1</v>
      </c>
      <c r="I1">
        <f>IF(D1&lt;Hoja1!$A$24,Hoja2!B2)</f>
        <v>1</v>
      </c>
      <c r="J1">
        <f>IF(D1&lt;Hoja1!$A$25,Hoja2!B2)</f>
        <v>1</v>
      </c>
      <c r="K1">
        <f>IF(D1&lt;Hoja1!$A$26,Hoja2!B2)</f>
        <v>1</v>
      </c>
      <c r="L1">
        <f>IF($B1=Hoja1!$C$22,Hoja2!$D1)</f>
        <v>0.02380952380952381</v>
      </c>
      <c r="M1" t="b">
        <f>IF($B1=Hoja1!$C$23,Hoja2!$D1)</f>
        <v>0</v>
      </c>
      <c r="N1" t="b">
        <f>IF($B1=Hoja1!$C$24,Hoja2!$D1)</f>
        <v>0</v>
      </c>
      <c r="O1" t="b">
        <f>IF($B1=Hoja1!$C$25,Hoja2!$D1)</f>
        <v>0</v>
      </c>
      <c r="P1" t="b">
        <f>IF($B1=Hoja1!$C$26,Hoja2!$D1)</f>
        <v>0</v>
      </c>
    </row>
    <row r="2" spans="1:16" ht="12.75">
      <c r="A2">
        <f>+A1+1</f>
        <v>1</v>
      </c>
      <c r="B2">
        <f>IF(AND(A2&gt;=Hoja1!$B$8,A2&lt;=Hoja1!$B$9),A2)</f>
        <v>1</v>
      </c>
      <c r="C2">
        <f>IF(AND(A2&gt;=Hoja1!$B$8,A2&lt;=Hoja1!$B$9),HYPGEOMDIST(A2,Hoja1!$B$5,Hoja1!$B$3,(Hoja1!$B$3+Hoja1!$B$4)))</f>
        <v>0.23809523809523814</v>
      </c>
      <c r="D2">
        <f>+D1+C2</f>
        <v>0.261904761904762</v>
      </c>
      <c r="E2" t="b">
        <f aca="true" t="shared" si="0" ref="E2:E21">IF(C2=$C$22,A2)</f>
        <v>0</v>
      </c>
      <c r="F2">
        <f aca="true" t="shared" si="1" ref="F2:F21">IF(D2&lt;1/2,B3)</f>
        <v>2</v>
      </c>
      <c r="G2" t="b">
        <f>IF(D2&lt;Hoja1!$A$22,Hoja2!B3)</f>
        <v>0</v>
      </c>
      <c r="H2" t="b">
        <f>IF(D2&lt;Hoja1!$A$23,Hoja2!B3)</f>
        <v>0</v>
      </c>
      <c r="I2">
        <f>IF(D2&lt;Hoja1!$A$24,Hoja2!B3)</f>
        <v>2</v>
      </c>
      <c r="J2">
        <f>IF(D2&lt;Hoja1!$A$25,Hoja2!B3)</f>
        <v>2</v>
      </c>
      <c r="K2">
        <f>IF(D2&lt;Hoja1!$A$26,Hoja2!B3)</f>
        <v>2</v>
      </c>
      <c r="L2" t="b">
        <f>IF(B2=Hoja1!$C$22,Hoja2!D2)</f>
        <v>0</v>
      </c>
      <c r="M2">
        <f>IF($B2=Hoja1!$C$23,Hoja2!$D2)</f>
        <v>0.261904761904762</v>
      </c>
      <c r="N2" t="b">
        <f>IF($B2=Hoja1!$C$24,Hoja2!$D2)</f>
        <v>0</v>
      </c>
      <c r="O2" t="b">
        <f>IF($B2=Hoja1!$C$25,Hoja2!$D2)</f>
        <v>0</v>
      </c>
      <c r="P2" t="b">
        <f>IF($B2=Hoja1!$C$26,Hoja2!$D2)</f>
        <v>0</v>
      </c>
    </row>
    <row r="3" spans="1:16" ht="12.75">
      <c r="A3">
        <f aca="true" t="shared" si="2" ref="A3:A21">+A2+1</f>
        <v>2</v>
      </c>
      <c r="B3">
        <f>IF(AND(A3&gt;=Hoja1!$B$8,A3&lt;=Hoja1!$B$9),A3)</f>
        <v>2</v>
      </c>
      <c r="C3">
        <f>IF(AND(A3&gt;=Hoja1!$B$8,A3&lt;=Hoja1!$B$9),HYPGEOMDIST(A3,Hoja1!$B$5,Hoja1!$B$3,(Hoja1!$B$3+Hoja1!$B$4)))</f>
        <v>0.4761904761904763</v>
      </c>
      <c r="D3">
        <f aca="true" t="shared" si="3" ref="D3:D21">+D2+C3</f>
        <v>0.7380952380952382</v>
      </c>
      <c r="E3">
        <f t="shared" si="0"/>
        <v>2</v>
      </c>
      <c r="F3" t="b">
        <f t="shared" si="1"/>
        <v>0</v>
      </c>
      <c r="G3" t="b">
        <f>IF(D3&lt;Hoja1!$A$22,Hoja2!B4)</f>
        <v>0</v>
      </c>
      <c r="H3" t="b">
        <f>IF(D3&lt;Hoja1!$A$23,Hoja2!B4)</f>
        <v>0</v>
      </c>
      <c r="I3" t="b">
        <f>IF(D3&lt;Hoja1!$A$24,Hoja2!B4)</f>
        <v>0</v>
      </c>
      <c r="J3">
        <f>IF(D3&lt;Hoja1!$A$25,Hoja2!B4)</f>
        <v>3</v>
      </c>
      <c r="K3">
        <f>IF(D3&lt;Hoja1!$A$26,Hoja2!B4)</f>
        <v>3</v>
      </c>
      <c r="L3" t="b">
        <f>IF(B3=Hoja1!$C$22,Hoja2!D3)</f>
        <v>0</v>
      </c>
      <c r="M3" t="b">
        <f>IF($B3=Hoja1!$C$23,Hoja2!$D3)</f>
        <v>0</v>
      </c>
      <c r="N3">
        <f>IF($B3=Hoja1!$C$24,Hoja2!$D3)</f>
        <v>0.7380952380952382</v>
      </c>
      <c r="O3" t="b">
        <f>IF($B3=Hoja1!$C$25,Hoja2!$D3)</f>
        <v>0</v>
      </c>
      <c r="P3" t="b">
        <f>IF($B3=Hoja1!$C$26,Hoja2!$D3)</f>
        <v>0</v>
      </c>
    </row>
    <row r="4" spans="1:16" ht="12.75">
      <c r="A4">
        <f t="shared" si="2"/>
        <v>3</v>
      </c>
      <c r="B4">
        <f>IF(AND(A4&gt;=Hoja1!$B$8,A4&lt;=Hoja1!$B$9),A4)</f>
        <v>3</v>
      </c>
      <c r="C4">
        <f>IF(AND(A4&gt;=Hoja1!$B$8,A4&lt;=Hoja1!$B$9),HYPGEOMDIST(A4,Hoja1!$B$5,Hoja1!$B$3,(Hoja1!$B$3+Hoja1!$B$4)))</f>
        <v>0.23809523809523814</v>
      </c>
      <c r="D4">
        <f t="shared" si="3"/>
        <v>0.9761904761904764</v>
      </c>
      <c r="E4" t="b">
        <f t="shared" si="0"/>
        <v>0</v>
      </c>
      <c r="F4" t="b">
        <f t="shared" si="1"/>
        <v>0</v>
      </c>
      <c r="G4" t="b">
        <f>IF(D4&lt;Hoja1!$A$22,Hoja2!B5)</f>
        <v>0</v>
      </c>
      <c r="H4" t="b">
        <f>IF(D4&lt;Hoja1!$A$23,Hoja2!B5)</f>
        <v>0</v>
      </c>
      <c r="I4" t="b">
        <f>IF(D4&lt;Hoja1!$A$24,Hoja2!B5)</f>
        <v>0</v>
      </c>
      <c r="J4" t="b">
        <f>IF(D4&lt;Hoja1!$A$25,Hoja2!B5)</f>
        <v>0</v>
      </c>
      <c r="K4" t="b">
        <f>IF(D4&lt;Hoja1!$A$26,Hoja2!B5)</f>
        <v>0</v>
      </c>
      <c r="L4" t="b">
        <f>IF(B4=Hoja1!$C$22,Hoja2!D4)</f>
        <v>0</v>
      </c>
      <c r="M4" t="b">
        <f>IF($B4=Hoja1!$C$23,Hoja2!$D4)</f>
        <v>0</v>
      </c>
      <c r="N4" t="b">
        <f>IF($B4=Hoja1!$C$24,Hoja2!$D4)</f>
        <v>0</v>
      </c>
      <c r="O4">
        <f>IF($B4=Hoja1!$C$25,Hoja2!$D4)</f>
        <v>0.9761904761904764</v>
      </c>
      <c r="P4" t="b">
        <f>IF($B4=Hoja1!$C$26,Hoja2!$D4)</f>
        <v>0</v>
      </c>
    </row>
    <row r="5" spans="1:16" ht="12.75">
      <c r="A5">
        <f t="shared" si="2"/>
        <v>4</v>
      </c>
      <c r="B5">
        <f>IF(AND(A5&gt;=Hoja1!$B$8,A5&lt;=Hoja1!$B$9),A5)</f>
        <v>4</v>
      </c>
      <c r="C5">
        <f>IF(AND(A5&gt;=Hoja1!$B$8,A5&lt;=Hoja1!$B$9),HYPGEOMDIST(A5,Hoja1!$B$5,Hoja1!$B$3,(Hoja1!$B$3+Hoja1!$B$4)))</f>
        <v>0.02380952380952381</v>
      </c>
      <c r="D5">
        <f t="shared" si="3"/>
        <v>1.0000000000000002</v>
      </c>
      <c r="E5" t="b">
        <f t="shared" si="0"/>
        <v>0</v>
      </c>
      <c r="F5" t="b">
        <f t="shared" si="1"/>
        <v>0</v>
      </c>
      <c r="G5" t="b">
        <f>IF(D5&lt;Hoja1!$A$22,Hoja2!B6)</f>
        <v>0</v>
      </c>
      <c r="H5" t="b">
        <f>IF(D5&lt;Hoja1!$A$23,Hoja2!B6)</f>
        <v>0</v>
      </c>
      <c r="I5" t="b">
        <f>IF(D5&lt;Hoja1!$A$24,Hoja2!B6)</f>
        <v>0</v>
      </c>
      <c r="J5" t="b">
        <f>IF(D5&lt;Hoja1!$A$25,Hoja2!B6)</f>
        <v>0</v>
      </c>
      <c r="K5" t="b">
        <f>IF(D5&lt;Hoja1!$A$26,Hoja2!B6)</f>
        <v>0</v>
      </c>
      <c r="L5" t="b">
        <f>IF(B5=Hoja1!$C$22,Hoja2!D5)</f>
        <v>0</v>
      </c>
      <c r="M5" t="b">
        <f>IF($B5=Hoja1!$C$23,Hoja2!$D5)</f>
        <v>0</v>
      </c>
      <c r="N5" t="b">
        <f>IF($B5=Hoja1!$C$24,Hoja2!$D5)</f>
        <v>0</v>
      </c>
      <c r="O5" t="b">
        <f>IF($B5=Hoja1!$C$25,Hoja2!$D5)</f>
        <v>0</v>
      </c>
      <c r="P5">
        <f>IF($B5=Hoja1!$C$26,Hoja2!$D5)</f>
        <v>1.0000000000000002</v>
      </c>
    </row>
    <row r="6" spans="1:16" ht="12.75">
      <c r="A6">
        <f t="shared" si="2"/>
        <v>5</v>
      </c>
      <c r="B6" t="b">
        <f>IF(AND(A6&gt;=Hoja1!$B$8,A6&lt;=Hoja1!$B$9),A6)</f>
        <v>0</v>
      </c>
      <c r="C6" t="b">
        <f>IF(AND(A6&gt;=Hoja1!$B$8,A6&lt;=Hoja1!$B$9),HYPGEOMDIST(A6,Hoja1!$B$5,Hoja1!$B$3,(Hoja1!$B$3+Hoja1!$B$4)))</f>
        <v>0</v>
      </c>
      <c r="D6">
        <f t="shared" si="3"/>
        <v>1.0000000000000002</v>
      </c>
      <c r="E6" t="b">
        <f t="shared" si="0"/>
        <v>0</v>
      </c>
      <c r="F6" t="b">
        <f t="shared" si="1"/>
        <v>0</v>
      </c>
      <c r="G6" t="b">
        <f>IF(D6&lt;Hoja1!$A$22,Hoja2!B7)</f>
        <v>0</v>
      </c>
      <c r="H6" t="b">
        <f>IF(D6&lt;Hoja1!$A$23,Hoja2!B7)</f>
        <v>0</v>
      </c>
      <c r="I6" t="b">
        <f>IF(D6&lt;Hoja1!$A$24,Hoja2!B7)</f>
        <v>0</v>
      </c>
      <c r="J6" t="b">
        <f>IF(D6&lt;Hoja1!$A$25,Hoja2!B7)</f>
        <v>0</v>
      </c>
      <c r="K6" t="b">
        <f>IF(D6&lt;Hoja1!$A$26,Hoja2!B7)</f>
        <v>0</v>
      </c>
      <c r="L6" t="b">
        <f>IF(B6=Hoja1!$C$22,Hoja2!D6)</f>
        <v>0</v>
      </c>
      <c r="M6" t="b">
        <f>IF($B6=Hoja1!$C$23,Hoja2!$D6)</f>
        <v>0</v>
      </c>
      <c r="N6" t="b">
        <f>IF($B6=Hoja1!$C$24,Hoja2!$D6)</f>
        <v>0</v>
      </c>
      <c r="O6" t="b">
        <f>IF($B6=Hoja1!$C$25,Hoja2!$D6)</f>
        <v>0</v>
      </c>
      <c r="P6" t="b">
        <f>IF($B6=Hoja1!$C$26,Hoja2!$D6)</f>
        <v>0</v>
      </c>
    </row>
    <row r="7" spans="1:16" ht="12.75">
      <c r="A7">
        <f t="shared" si="2"/>
        <v>6</v>
      </c>
      <c r="B7" t="b">
        <f>IF(AND(A7&gt;=Hoja1!$B$8,A7&lt;=Hoja1!$B$9),A7)</f>
        <v>0</v>
      </c>
      <c r="C7" t="b">
        <f>IF(AND(A7&gt;=Hoja1!$B$8,A7&lt;=Hoja1!$B$9),HYPGEOMDIST(A7,Hoja1!$B$5,Hoja1!$B$3,(Hoja1!$B$3+Hoja1!$B$4)))</f>
        <v>0</v>
      </c>
      <c r="D7">
        <f t="shared" si="3"/>
        <v>1.0000000000000002</v>
      </c>
      <c r="E7" t="b">
        <f t="shared" si="0"/>
        <v>0</v>
      </c>
      <c r="F7" t="b">
        <f t="shared" si="1"/>
        <v>0</v>
      </c>
      <c r="G7" t="b">
        <f>IF(D7&lt;Hoja1!$A$22,Hoja2!B8)</f>
        <v>0</v>
      </c>
      <c r="H7" t="b">
        <f>IF(D7&lt;Hoja1!$A$23,Hoja2!B8)</f>
        <v>0</v>
      </c>
      <c r="I7" t="b">
        <f>IF(D7&lt;Hoja1!$A$24,Hoja2!B8)</f>
        <v>0</v>
      </c>
      <c r="J7" t="b">
        <f>IF(D7&lt;Hoja1!$A$25,Hoja2!B8)</f>
        <v>0</v>
      </c>
      <c r="K7" t="b">
        <f>IF(D7&lt;Hoja1!$A$26,Hoja2!B8)</f>
        <v>0</v>
      </c>
      <c r="L7" t="b">
        <f>IF(B7=Hoja1!$C$22,Hoja2!D7)</f>
        <v>0</v>
      </c>
      <c r="M7" t="b">
        <f>IF($B7=Hoja1!$C$23,Hoja2!$D7)</f>
        <v>0</v>
      </c>
      <c r="N7" t="b">
        <f>IF($B7=Hoja1!$C$24,Hoja2!$D7)</f>
        <v>0</v>
      </c>
      <c r="O7" t="b">
        <f>IF($B7=Hoja1!$C$25,Hoja2!$D7)</f>
        <v>0</v>
      </c>
      <c r="P7" t="b">
        <f>IF($B7=Hoja1!$C$26,Hoja2!$D7)</f>
        <v>0</v>
      </c>
    </row>
    <row r="8" spans="1:16" ht="12.75">
      <c r="A8">
        <f t="shared" si="2"/>
        <v>7</v>
      </c>
      <c r="B8" t="b">
        <f>IF(AND(A8&gt;=Hoja1!$B$8,A8&lt;=Hoja1!$B$9),A8)</f>
        <v>0</v>
      </c>
      <c r="C8" t="b">
        <f>IF(AND(A8&gt;=Hoja1!$B$8,A8&lt;=Hoja1!$B$9),HYPGEOMDIST(A8,Hoja1!$B$5,Hoja1!$B$3,(Hoja1!$B$3+Hoja1!$B$4)))</f>
        <v>0</v>
      </c>
      <c r="D8">
        <f t="shared" si="3"/>
        <v>1.0000000000000002</v>
      </c>
      <c r="E8" t="b">
        <f t="shared" si="0"/>
        <v>0</v>
      </c>
      <c r="F8" t="b">
        <f t="shared" si="1"/>
        <v>0</v>
      </c>
      <c r="G8" t="b">
        <f>IF(D8&lt;Hoja1!$A$22,Hoja2!B9)</f>
        <v>0</v>
      </c>
      <c r="H8" t="b">
        <f>IF(D8&lt;Hoja1!$A$23,Hoja2!B9)</f>
        <v>0</v>
      </c>
      <c r="I8" t="b">
        <f>IF(D8&lt;Hoja1!$A$24,Hoja2!B9)</f>
        <v>0</v>
      </c>
      <c r="J8" t="b">
        <f>IF(D8&lt;Hoja1!$A$25,Hoja2!B9)</f>
        <v>0</v>
      </c>
      <c r="K8" t="b">
        <f>IF(D8&lt;Hoja1!$A$26,Hoja2!B9)</f>
        <v>0</v>
      </c>
      <c r="L8" t="b">
        <f>IF(B8=Hoja1!$C$22,Hoja2!D8)</f>
        <v>0</v>
      </c>
      <c r="M8" t="b">
        <f>IF($B8=Hoja1!$C$23,Hoja2!$D8)</f>
        <v>0</v>
      </c>
      <c r="N8" t="b">
        <f>IF($B8=Hoja1!$C$24,Hoja2!$D8)</f>
        <v>0</v>
      </c>
      <c r="O8" t="b">
        <f>IF($B8=Hoja1!$C$25,Hoja2!$D8)</f>
        <v>0</v>
      </c>
      <c r="P8" t="b">
        <f>IF($B8=Hoja1!$C$26,Hoja2!$D8)</f>
        <v>0</v>
      </c>
    </row>
    <row r="9" spans="1:16" ht="12.75">
      <c r="A9">
        <f t="shared" si="2"/>
        <v>8</v>
      </c>
      <c r="B9" t="b">
        <f>IF(AND(A9&gt;=Hoja1!$B$8,A9&lt;=Hoja1!$B$9),A9)</f>
        <v>0</v>
      </c>
      <c r="C9" t="b">
        <f>IF(AND(A9&gt;=Hoja1!$B$8,A9&lt;=Hoja1!$B$9),HYPGEOMDIST(A9,Hoja1!$B$5,Hoja1!$B$3,(Hoja1!$B$3+Hoja1!$B$4)))</f>
        <v>0</v>
      </c>
      <c r="D9">
        <f t="shared" si="3"/>
        <v>1.0000000000000002</v>
      </c>
      <c r="E9" t="b">
        <f t="shared" si="0"/>
        <v>0</v>
      </c>
      <c r="F9" t="b">
        <f t="shared" si="1"/>
        <v>0</v>
      </c>
      <c r="G9" t="b">
        <f>IF(D9&lt;Hoja1!$A$22,Hoja2!B10)</f>
        <v>0</v>
      </c>
      <c r="H9" t="b">
        <f>IF(D9&lt;Hoja1!$A$23,Hoja2!B10)</f>
        <v>0</v>
      </c>
      <c r="I9" t="b">
        <f>IF(D9&lt;Hoja1!$A$24,Hoja2!B10)</f>
        <v>0</v>
      </c>
      <c r="J9" t="b">
        <f>IF(D9&lt;Hoja1!$A$25,Hoja2!B10)</f>
        <v>0</v>
      </c>
      <c r="K9" t="b">
        <f>IF(D9&lt;Hoja1!$A$26,Hoja2!B10)</f>
        <v>0</v>
      </c>
      <c r="L9" t="b">
        <f>IF(B9=Hoja1!$C$22,Hoja2!D9)</f>
        <v>0</v>
      </c>
      <c r="M9" t="b">
        <f>IF($B9=Hoja1!$C$23,Hoja2!$D9)</f>
        <v>0</v>
      </c>
      <c r="N9" t="b">
        <f>IF($B9=Hoja1!$C$24,Hoja2!$D9)</f>
        <v>0</v>
      </c>
      <c r="O9" t="b">
        <f>IF($B9=Hoja1!$C$25,Hoja2!$D9)</f>
        <v>0</v>
      </c>
      <c r="P9" t="b">
        <f>IF($B9=Hoja1!$C$26,Hoja2!$D9)</f>
        <v>0</v>
      </c>
    </row>
    <row r="10" spans="1:16" ht="12.75">
      <c r="A10">
        <f t="shared" si="2"/>
        <v>9</v>
      </c>
      <c r="B10" t="b">
        <f>IF(AND(A10&gt;=Hoja1!$B$8,A10&lt;=Hoja1!$B$9),A10)</f>
        <v>0</v>
      </c>
      <c r="C10" t="b">
        <f>IF(AND(A10&gt;=Hoja1!$B$8,A10&lt;=Hoja1!$B$9),HYPGEOMDIST(A10,Hoja1!$B$5,Hoja1!$B$3,(Hoja1!$B$3+Hoja1!$B$4)))</f>
        <v>0</v>
      </c>
      <c r="D10">
        <f t="shared" si="3"/>
        <v>1.0000000000000002</v>
      </c>
      <c r="E10" t="b">
        <f t="shared" si="0"/>
        <v>0</v>
      </c>
      <c r="F10" t="b">
        <f t="shared" si="1"/>
        <v>0</v>
      </c>
      <c r="G10" t="b">
        <f>IF(D10&lt;Hoja1!$A$22,Hoja2!B11)</f>
        <v>0</v>
      </c>
      <c r="H10" t="b">
        <f>IF(D10&lt;Hoja1!$A$23,Hoja2!B11)</f>
        <v>0</v>
      </c>
      <c r="I10" t="b">
        <f>IF(D10&lt;Hoja1!$A$24,Hoja2!B11)</f>
        <v>0</v>
      </c>
      <c r="J10" t="b">
        <f>IF(D10&lt;Hoja1!$A$25,Hoja2!B11)</f>
        <v>0</v>
      </c>
      <c r="K10" t="b">
        <f>IF(D10&lt;Hoja1!$A$26,Hoja2!B11)</f>
        <v>0</v>
      </c>
      <c r="L10" t="b">
        <f>IF(B10=Hoja1!$C$22,Hoja2!D10)</f>
        <v>0</v>
      </c>
      <c r="M10" t="b">
        <f>IF($B10=Hoja1!$C$23,Hoja2!$D10)</f>
        <v>0</v>
      </c>
      <c r="N10" t="b">
        <f>IF($B10=Hoja1!$C$24,Hoja2!$D10)</f>
        <v>0</v>
      </c>
      <c r="O10" t="b">
        <f>IF($B10=Hoja1!$C$25,Hoja2!$D10)</f>
        <v>0</v>
      </c>
      <c r="P10" t="b">
        <f>IF($B10=Hoja1!$C$26,Hoja2!$D10)</f>
        <v>0</v>
      </c>
    </row>
    <row r="11" spans="1:16" ht="12.75">
      <c r="A11">
        <f t="shared" si="2"/>
        <v>10</v>
      </c>
      <c r="B11" t="b">
        <f>IF(AND(A11&gt;=Hoja1!$B$8,A11&lt;=Hoja1!$B$9),A11)</f>
        <v>0</v>
      </c>
      <c r="C11" t="b">
        <f>IF(AND(A11&gt;=Hoja1!$B$8,A11&lt;=Hoja1!$B$9),HYPGEOMDIST(A11,Hoja1!$B$5,Hoja1!$B$3,(Hoja1!$B$3+Hoja1!$B$4)))</f>
        <v>0</v>
      </c>
      <c r="D11">
        <f t="shared" si="3"/>
        <v>1.0000000000000002</v>
      </c>
      <c r="E11" t="b">
        <f t="shared" si="0"/>
        <v>0</v>
      </c>
      <c r="F11" t="b">
        <f t="shared" si="1"/>
        <v>0</v>
      </c>
      <c r="G11" t="b">
        <f>IF(D11&lt;Hoja1!$A$22,Hoja2!B12)</f>
        <v>0</v>
      </c>
      <c r="H11" t="b">
        <f>IF(D11&lt;Hoja1!$A$23,Hoja2!B12)</f>
        <v>0</v>
      </c>
      <c r="I11" t="b">
        <f>IF(D11&lt;Hoja1!$A$24,Hoja2!B12)</f>
        <v>0</v>
      </c>
      <c r="J11" t="b">
        <f>IF(D11&lt;Hoja1!$A$25,Hoja2!B12)</f>
        <v>0</v>
      </c>
      <c r="K11" t="b">
        <f>IF(D11&lt;Hoja1!$A$26,Hoja2!B12)</f>
        <v>0</v>
      </c>
      <c r="L11" t="b">
        <f>IF(B11=Hoja1!$C$22,Hoja2!D11)</f>
        <v>0</v>
      </c>
      <c r="M11" t="b">
        <f>IF($B11=Hoja1!$C$23,Hoja2!$D11)</f>
        <v>0</v>
      </c>
      <c r="N11" t="b">
        <f>IF($B11=Hoja1!$C$24,Hoja2!$D11)</f>
        <v>0</v>
      </c>
      <c r="O11" t="b">
        <f>IF($B11=Hoja1!$C$25,Hoja2!$D11)</f>
        <v>0</v>
      </c>
      <c r="P11" t="b">
        <f>IF($B11=Hoja1!$C$26,Hoja2!$D11)</f>
        <v>0</v>
      </c>
    </row>
    <row r="12" spans="1:16" ht="12.75">
      <c r="A12">
        <f t="shared" si="2"/>
        <v>11</v>
      </c>
      <c r="B12" t="b">
        <f>IF(AND(A12&gt;=Hoja1!$B$8,A12&lt;=Hoja1!$B$9),A12)</f>
        <v>0</v>
      </c>
      <c r="C12" t="b">
        <f>IF(AND(A12&gt;=Hoja1!$B$8,A12&lt;=Hoja1!$B$9),HYPGEOMDIST(A12,Hoja1!$B$5,Hoja1!$B$3,(Hoja1!$B$3+Hoja1!$B$4)))</f>
        <v>0</v>
      </c>
      <c r="D12">
        <f t="shared" si="3"/>
        <v>1.0000000000000002</v>
      </c>
      <c r="E12" t="b">
        <f t="shared" si="0"/>
        <v>0</v>
      </c>
      <c r="F12" t="b">
        <f t="shared" si="1"/>
        <v>0</v>
      </c>
      <c r="G12" t="b">
        <f>IF(D12&lt;Hoja1!$A$22,Hoja2!B13)</f>
        <v>0</v>
      </c>
      <c r="H12" t="b">
        <f>IF(D12&lt;Hoja1!$A$23,Hoja2!B13)</f>
        <v>0</v>
      </c>
      <c r="I12" t="b">
        <f>IF(D12&lt;Hoja1!$A$24,Hoja2!B13)</f>
        <v>0</v>
      </c>
      <c r="J12" t="b">
        <f>IF(D12&lt;Hoja1!$A$25,Hoja2!B13)</f>
        <v>0</v>
      </c>
      <c r="K12" t="b">
        <f>IF(D12&lt;Hoja1!$A$26,Hoja2!B13)</f>
        <v>0</v>
      </c>
      <c r="L12" t="b">
        <f>IF(B12=Hoja1!$C$22,Hoja2!D12)</f>
        <v>0</v>
      </c>
      <c r="M12" t="b">
        <f>IF($B12=Hoja1!$C$23,Hoja2!$D12)</f>
        <v>0</v>
      </c>
      <c r="N12" t="b">
        <f>IF($B12=Hoja1!$C$24,Hoja2!$D12)</f>
        <v>0</v>
      </c>
      <c r="O12" t="b">
        <f>IF($B12=Hoja1!$C$25,Hoja2!$D12)</f>
        <v>0</v>
      </c>
      <c r="P12" t="b">
        <f>IF($B12=Hoja1!$C$26,Hoja2!$D12)</f>
        <v>0</v>
      </c>
    </row>
    <row r="13" spans="1:16" ht="12.75">
      <c r="A13">
        <f t="shared" si="2"/>
        <v>12</v>
      </c>
      <c r="B13" t="b">
        <f>IF(AND(A13&gt;=Hoja1!$B$8,A13&lt;=Hoja1!$B$9),A13)</f>
        <v>0</v>
      </c>
      <c r="C13" t="b">
        <f>IF(AND(A13&gt;=Hoja1!$B$8,A13&lt;=Hoja1!$B$9),HYPGEOMDIST(A13,Hoja1!$B$5,Hoja1!$B$3,(Hoja1!$B$3+Hoja1!$B$4)))</f>
        <v>0</v>
      </c>
      <c r="D13">
        <f t="shared" si="3"/>
        <v>1.0000000000000002</v>
      </c>
      <c r="E13" t="b">
        <f t="shared" si="0"/>
        <v>0</v>
      </c>
      <c r="F13" t="b">
        <f t="shared" si="1"/>
        <v>0</v>
      </c>
      <c r="G13" t="b">
        <f>IF(D13&lt;Hoja1!$A$22,Hoja2!B14)</f>
        <v>0</v>
      </c>
      <c r="H13" t="b">
        <f>IF(D13&lt;Hoja1!$A$23,Hoja2!B14)</f>
        <v>0</v>
      </c>
      <c r="I13" t="b">
        <f>IF(D13&lt;Hoja1!$A$24,Hoja2!B14)</f>
        <v>0</v>
      </c>
      <c r="J13" t="b">
        <f>IF(D13&lt;Hoja1!$A$25,Hoja2!B14)</f>
        <v>0</v>
      </c>
      <c r="K13" t="b">
        <f>IF(D13&lt;Hoja1!$A$26,Hoja2!B14)</f>
        <v>0</v>
      </c>
      <c r="L13" t="b">
        <f>IF(B13=Hoja1!$C$22,Hoja2!D13)</f>
        <v>0</v>
      </c>
      <c r="M13" t="b">
        <f>IF($B13=Hoja1!$C$23,Hoja2!$D13)</f>
        <v>0</v>
      </c>
      <c r="N13" t="b">
        <f>IF($B13=Hoja1!$C$24,Hoja2!$D13)</f>
        <v>0</v>
      </c>
      <c r="O13" t="b">
        <f>IF($B13=Hoja1!$C$25,Hoja2!$D13)</f>
        <v>0</v>
      </c>
      <c r="P13" t="b">
        <f>IF($B13=Hoja1!$C$26,Hoja2!$D13)</f>
        <v>0</v>
      </c>
    </row>
    <row r="14" spans="1:16" ht="12.75">
      <c r="A14">
        <f t="shared" si="2"/>
        <v>13</v>
      </c>
      <c r="B14" t="b">
        <f>IF(AND(A14&gt;=Hoja1!$B$8,A14&lt;=Hoja1!$B$9),A14)</f>
        <v>0</v>
      </c>
      <c r="C14" t="b">
        <f>IF(AND(A14&gt;=Hoja1!$B$8,A14&lt;=Hoja1!$B$9),HYPGEOMDIST(A14,Hoja1!$B$5,Hoja1!$B$3,(Hoja1!$B$3+Hoja1!$B$4)))</f>
        <v>0</v>
      </c>
      <c r="D14">
        <f t="shared" si="3"/>
        <v>1.0000000000000002</v>
      </c>
      <c r="E14" t="b">
        <f t="shared" si="0"/>
        <v>0</v>
      </c>
      <c r="F14" t="b">
        <f t="shared" si="1"/>
        <v>0</v>
      </c>
      <c r="G14" t="b">
        <f>IF(D14&lt;Hoja1!$A$22,Hoja2!B15)</f>
        <v>0</v>
      </c>
      <c r="H14" t="b">
        <f>IF(D14&lt;Hoja1!$A$23,Hoja2!B15)</f>
        <v>0</v>
      </c>
      <c r="I14" t="b">
        <f>IF(D14&lt;Hoja1!$A$24,Hoja2!B15)</f>
        <v>0</v>
      </c>
      <c r="J14" t="b">
        <f>IF(D14&lt;Hoja1!$A$25,Hoja2!B15)</f>
        <v>0</v>
      </c>
      <c r="K14" t="b">
        <f>IF(D14&lt;Hoja1!$A$26,Hoja2!B15)</f>
        <v>0</v>
      </c>
      <c r="L14" t="b">
        <f>IF(B14=Hoja1!$C$22,Hoja2!D14)</f>
        <v>0</v>
      </c>
      <c r="M14" t="b">
        <f>IF($B14=Hoja1!$C$23,Hoja2!$D14)</f>
        <v>0</v>
      </c>
      <c r="N14" t="b">
        <f>IF($B14=Hoja1!$C$24,Hoja2!$D14)</f>
        <v>0</v>
      </c>
      <c r="O14" t="b">
        <f>IF($B14=Hoja1!$C$25,Hoja2!$D14)</f>
        <v>0</v>
      </c>
      <c r="P14" t="b">
        <f>IF($B14=Hoja1!$C$26,Hoja2!$D14)</f>
        <v>0</v>
      </c>
    </row>
    <row r="15" spans="1:16" ht="12.75">
      <c r="A15">
        <f t="shared" si="2"/>
        <v>14</v>
      </c>
      <c r="B15" t="b">
        <f>IF(AND(A15&gt;=Hoja1!$B$8,A15&lt;=Hoja1!$B$9),A15)</f>
        <v>0</v>
      </c>
      <c r="C15" t="b">
        <f>IF(AND(A15&gt;=Hoja1!$B$8,A15&lt;=Hoja1!$B$9),HYPGEOMDIST(A15,Hoja1!$B$5,Hoja1!$B$3,(Hoja1!$B$3+Hoja1!$B$4)))</f>
        <v>0</v>
      </c>
      <c r="D15">
        <f t="shared" si="3"/>
        <v>1.0000000000000002</v>
      </c>
      <c r="E15" t="b">
        <f t="shared" si="0"/>
        <v>0</v>
      </c>
      <c r="F15" t="b">
        <f t="shared" si="1"/>
        <v>0</v>
      </c>
      <c r="G15" t="b">
        <f>IF(D15&lt;Hoja1!$A$22,Hoja2!B16)</f>
        <v>0</v>
      </c>
      <c r="H15" t="b">
        <f>IF(D15&lt;Hoja1!$A$23,Hoja2!B16)</f>
        <v>0</v>
      </c>
      <c r="I15" t="b">
        <f>IF(D15&lt;Hoja1!$A$24,Hoja2!B16)</f>
        <v>0</v>
      </c>
      <c r="J15" t="b">
        <f>IF(D15&lt;Hoja1!$A$25,Hoja2!B16)</f>
        <v>0</v>
      </c>
      <c r="K15" t="b">
        <f>IF(D15&lt;Hoja1!$A$26,Hoja2!B16)</f>
        <v>0</v>
      </c>
      <c r="L15" t="b">
        <f>IF(B15=Hoja1!$C$22,Hoja2!D15)</f>
        <v>0</v>
      </c>
      <c r="M15" t="b">
        <f>IF($B15=Hoja1!$C$23,Hoja2!$D15)</f>
        <v>0</v>
      </c>
      <c r="N15" t="b">
        <f>IF($B15=Hoja1!$C$24,Hoja2!$D15)</f>
        <v>0</v>
      </c>
      <c r="O15" t="b">
        <f>IF($B15=Hoja1!$C$25,Hoja2!$D15)</f>
        <v>0</v>
      </c>
      <c r="P15" t="b">
        <f>IF($B15=Hoja1!$C$26,Hoja2!$D15)</f>
        <v>0</v>
      </c>
    </row>
    <row r="16" spans="1:16" ht="12.75">
      <c r="A16">
        <f t="shared" si="2"/>
        <v>15</v>
      </c>
      <c r="B16" t="b">
        <f>IF(AND(A16&gt;=Hoja1!$B$8,A16&lt;=Hoja1!$B$9),A16)</f>
        <v>0</v>
      </c>
      <c r="C16" t="b">
        <f>IF(AND(A16&gt;=Hoja1!$B$8,A16&lt;=Hoja1!$B$9),HYPGEOMDIST(A16,Hoja1!$B$5,Hoja1!$B$3,(Hoja1!$B$3+Hoja1!$B$4)))</f>
        <v>0</v>
      </c>
      <c r="D16">
        <f t="shared" si="3"/>
        <v>1.0000000000000002</v>
      </c>
      <c r="E16" t="b">
        <f t="shared" si="0"/>
        <v>0</v>
      </c>
      <c r="F16" t="b">
        <f t="shared" si="1"/>
        <v>0</v>
      </c>
      <c r="G16" t="b">
        <f>IF(D16&lt;Hoja1!$A$22,Hoja2!B17)</f>
        <v>0</v>
      </c>
      <c r="H16" t="b">
        <f>IF(D16&lt;Hoja1!$A$23,Hoja2!B17)</f>
        <v>0</v>
      </c>
      <c r="I16" t="b">
        <f>IF(D16&lt;Hoja1!$A$24,Hoja2!B17)</f>
        <v>0</v>
      </c>
      <c r="J16" t="b">
        <f>IF(D16&lt;Hoja1!$A$25,Hoja2!B17)</f>
        <v>0</v>
      </c>
      <c r="K16" t="b">
        <f>IF(D16&lt;Hoja1!$A$26,Hoja2!B17)</f>
        <v>0</v>
      </c>
      <c r="L16" t="b">
        <f>IF(B16=Hoja1!$C$22,Hoja2!D16)</f>
        <v>0</v>
      </c>
      <c r="M16" t="b">
        <f>IF($B16=Hoja1!$C$23,Hoja2!$D16)</f>
        <v>0</v>
      </c>
      <c r="N16" t="b">
        <f>IF($B16=Hoja1!$C$24,Hoja2!$D16)</f>
        <v>0</v>
      </c>
      <c r="O16" t="b">
        <f>IF($B16=Hoja1!$C$25,Hoja2!$D16)</f>
        <v>0</v>
      </c>
      <c r="P16" t="b">
        <f>IF($B16=Hoja1!$C$26,Hoja2!$D16)</f>
        <v>0</v>
      </c>
    </row>
    <row r="17" spans="1:16" ht="12.75">
      <c r="A17">
        <f t="shared" si="2"/>
        <v>16</v>
      </c>
      <c r="B17" t="b">
        <f>IF(AND(A17&gt;=Hoja1!$B$8,A17&lt;=Hoja1!$B$9),A17)</f>
        <v>0</v>
      </c>
      <c r="C17" t="b">
        <f>IF(AND(A17&gt;=Hoja1!$B$8,A17&lt;=Hoja1!$B$9),HYPGEOMDIST(A17,Hoja1!$B$5,Hoja1!$B$3,(Hoja1!$B$3+Hoja1!$B$4)))</f>
        <v>0</v>
      </c>
      <c r="D17">
        <f t="shared" si="3"/>
        <v>1.0000000000000002</v>
      </c>
      <c r="E17" t="b">
        <f t="shared" si="0"/>
        <v>0</v>
      </c>
      <c r="F17" t="b">
        <f t="shared" si="1"/>
        <v>0</v>
      </c>
      <c r="G17" t="b">
        <f>IF(D17&lt;Hoja1!$A$22,Hoja2!B18)</f>
        <v>0</v>
      </c>
      <c r="H17" t="b">
        <f>IF(D17&lt;Hoja1!$A$23,Hoja2!B18)</f>
        <v>0</v>
      </c>
      <c r="I17" t="b">
        <f>IF(D17&lt;Hoja1!$A$24,Hoja2!B18)</f>
        <v>0</v>
      </c>
      <c r="J17" t="b">
        <f>IF(D17&lt;Hoja1!$A$25,Hoja2!B18)</f>
        <v>0</v>
      </c>
      <c r="K17" t="b">
        <f>IF(D17&lt;Hoja1!$A$26,Hoja2!B18)</f>
        <v>0</v>
      </c>
      <c r="L17" t="b">
        <f>IF(B17=Hoja1!$C$22,Hoja2!D17)</f>
        <v>0</v>
      </c>
      <c r="M17" t="b">
        <f>IF($B17=Hoja1!$C$23,Hoja2!$D17)</f>
        <v>0</v>
      </c>
      <c r="N17" t="b">
        <f>IF($B17=Hoja1!$C$24,Hoja2!$D17)</f>
        <v>0</v>
      </c>
      <c r="O17" t="b">
        <f>IF($B17=Hoja1!$C$25,Hoja2!$D17)</f>
        <v>0</v>
      </c>
      <c r="P17" t="b">
        <f>IF($B17=Hoja1!$C$26,Hoja2!$D17)</f>
        <v>0</v>
      </c>
    </row>
    <row r="18" spans="1:16" ht="12.75">
      <c r="A18">
        <f t="shared" si="2"/>
        <v>17</v>
      </c>
      <c r="B18" t="b">
        <f>IF(AND(A18&gt;=Hoja1!$B$8,A18&lt;=Hoja1!$B$9),A18)</f>
        <v>0</v>
      </c>
      <c r="C18" t="b">
        <f>IF(AND(A18&gt;=Hoja1!$B$8,A18&lt;=Hoja1!$B$9),HYPGEOMDIST(A18,Hoja1!$B$5,Hoja1!$B$3,(Hoja1!$B$3+Hoja1!$B$4)))</f>
        <v>0</v>
      </c>
      <c r="D18">
        <f t="shared" si="3"/>
        <v>1.0000000000000002</v>
      </c>
      <c r="E18" t="b">
        <f t="shared" si="0"/>
        <v>0</v>
      </c>
      <c r="F18" t="b">
        <f t="shared" si="1"/>
        <v>0</v>
      </c>
      <c r="G18" t="b">
        <f>IF(D18&lt;Hoja1!$A$22,Hoja2!B19)</f>
        <v>0</v>
      </c>
      <c r="H18" t="b">
        <f>IF(D18&lt;Hoja1!$A$23,Hoja2!B19)</f>
        <v>0</v>
      </c>
      <c r="I18" t="b">
        <f>IF(D18&lt;Hoja1!$A$24,Hoja2!B19)</f>
        <v>0</v>
      </c>
      <c r="J18" t="b">
        <f>IF(D18&lt;Hoja1!$A$25,Hoja2!B19)</f>
        <v>0</v>
      </c>
      <c r="K18" t="b">
        <f>IF(D18&lt;Hoja1!$A$26,Hoja2!B19)</f>
        <v>0</v>
      </c>
      <c r="L18" t="b">
        <f>IF(B18=Hoja1!$C$22,Hoja2!D18)</f>
        <v>0</v>
      </c>
      <c r="M18" t="b">
        <f>IF($B18=Hoja1!$C$23,Hoja2!$D18)</f>
        <v>0</v>
      </c>
      <c r="N18" t="b">
        <f>IF($B18=Hoja1!$C$24,Hoja2!$D18)</f>
        <v>0</v>
      </c>
      <c r="O18" t="b">
        <f>IF($B18=Hoja1!$C$25,Hoja2!$D18)</f>
        <v>0</v>
      </c>
      <c r="P18" t="b">
        <f>IF($B18=Hoja1!$C$26,Hoja2!$D18)</f>
        <v>0</v>
      </c>
    </row>
    <row r="19" spans="1:16" ht="12.75">
      <c r="A19">
        <f t="shared" si="2"/>
        <v>18</v>
      </c>
      <c r="B19" t="b">
        <f>IF(AND(A19&gt;=Hoja1!$B$8,A19&lt;=Hoja1!$B$9),A19)</f>
        <v>0</v>
      </c>
      <c r="C19" t="b">
        <f>IF(AND(A19&gt;=Hoja1!$B$8,A19&lt;=Hoja1!$B$9),HYPGEOMDIST(A19,Hoja1!$B$5,Hoja1!$B$3,(Hoja1!$B$3+Hoja1!$B$4)))</f>
        <v>0</v>
      </c>
      <c r="D19">
        <f t="shared" si="3"/>
        <v>1.0000000000000002</v>
      </c>
      <c r="E19" t="b">
        <f t="shared" si="0"/>
        <v>0</v>
      </c>
      <c r="F19" t="b">
        <f t="shared" si="1"/>
        <v>0</v>
      </c>
      <c r="G19" t="b">
        <f>IF(D19&lt;Hoja1!$A$22,Hoja2!B20)</f>
        <v>0</v>
      </c>
      <c r="H19" t="b">
        <f>IF(D19&lt;Hoja1!$A$23,Hoja2!B20)</f>
        <v>0</v>
      </c>
      <c r="I19" t="b">
        <f>IF(D19&lt;Hoja1!$A$24,Hoja2!B20)</f>
        <v>0</v>
      </c>
      <c r="J19" t="b">
        <f>IF(D19&lt;Hoja1!$A$25,Hoja2!B20)</f>
        <v>0</v>
      </c>
      <c r="K19" t="b">
        <f>IF(D19&lt;Hoja1!$A$26,Hoja2!B20)</f>
        <v>0</v>
      </c>
      <c r="L19" t="b">
        <f>IF(B19=Hoja1!$C$22,Hoja2!D19)</f>
        <v>0</v>
      </c>
      <c r="M19" t="b">
        <f>IF($B19=Hoja1!$C$23,Hoja2!$D19)</f>
        <v>0</v>
      </c>
      <c r="N19" t="b">
        <f>IF($B19=Hoja1!$C$24,Hoja2!$D19)</f>
        <v>0</v>
      </c>
      <c r="O19" t="b">
        <f>IF($B19=Hoja1!$C$25,Hoja2!$D19)</f>
        <v>0</v>
      </c>
      <c r="P19" t="b">
        <f>IF($B19=Hoja1!$C$26,Hoja2!$D19)</f>
        <v>0</v>
      </c>
    </row>
    <row r="20" spans="1:16" ht="12.75">
      <c r="A20">
        <f t="shared" si="2"/>
        <v>19</v>
      </c>
      <c r="B20" t="b">
        <f>IF(AND(A20&gt;=Hoja1!$B$8,A20&lt;=Hoja1!$B$9),A20)</f>
        <v>0</v>
      </c>
      <c r="C20" t="b">
        <f>IF(AND(A20&gt;=Hoja1!$B$8,A20&lt;=Hoja1!$B$9),HYPGEOMDIST(A20,Hoja1!$B$5,Hoja1!$B$3,(Hoja1!$B$3+Hoja1!$B$4)))</f>
        <v>0</v>
      </c>
      <c r="D20">
        <f t="shared" si="3"/>
        <v>1.0000000000000002</v>
      </c>
      <c r="E20" t="b">
        <f t="shared" si="0"/>
        <v>0</v>
      </c>
      <c r="F20" t="b">
        <f t="shared" si="1"/>
        <v>0</v>
      </c>
      <c r="G20" t="b">
        <f>IF(D20&lt;Hoja1!$A$22,Hoja2!B21)</f>
        <v>0</v>
      </c>
      <c r="H20" t="b">
        <f>IF(D20&lt;Hoja1!$A$23,Hoja2!B21)</f>
        <v>0</v>
      </c>
      <c r="I20" t="b">
        <f>IF(D20&lt;Hoja1!$A$24,Hoja2!B21)</f>
        <v>0</v>
      </c>
      <c r="J20" t="b">
        <f>IF(D20&lt;Hoja1!$A$25,Hoja2!B21)</f>
        <v>0</v>
      </c>
      <c r="K20" t="b">
        <f>IF(D20&lt;Hoja1!$A$26,Hoja2!B21)</f>
        <v>0</v>
      </c>
      <c r="L20" t="b">
        <f>IF(B20=Hoja1!$C$22,Hoja2!D20)</f>
        <v>0</v>
      </c>
      <c r="M20" t="b">
        <f>IF($B20=Hoja1!$C$23,Hoja2!$D20)</f>
        <v>0</v>
      </c>
      <c r="N20" t="b">
        <f>IF($B20=Hoja1!$C$24,Hoja2!$D20)</f>
        <v>0</v>
      </c>
      <c r="O20" t="b">
        <f>IF($B20=Hoja1!$C$25,Hoja2!$D20)</f>
        <v>0</v>
      </c>
      <c r="P20" t="b">
        <f>IF($B20=Hoja1!$C$26,Hoja2!$D20)</f>
        <v>0</v>
      </c>
    </row>
    <row r="21" spans="1:16" ht="13.5" thickBot="1">
      <c r="A21">
        <f t="shared" si="2"/>
        <v>20</v>
      </c>
      <c r="B21" t="b">
        <f>IF(AND(A21&gt;=Hoja1!$B$8,A21&lt;=Hoja1!$B$9),A21)</f>
        <v>0</v>
      </c>
      <c r="C21" t="b">
        <f>IF(AND(A21&gt;=Hoja1!$B$8,A21&lt;=Hoja1!$B$9),HYPGEOMDIST(A21,Hoja1!$B$5,Hoja1!$B$3,(Hoja1!$B$3+Hoja1!$B$4)))</f>
        <v>0</v>
      </c>
      <c r="D21">
        <f t="shared" si="3"/>
        <v>1.0000000000000002</v>
      </c>
      <c r="E21" t="b">
        <f t="shared" si="0"/>
        <v>0</v>
      </c>
      <c r="F21" t="b">
        <f t="shared" si="1"/>
        <v>0</v>
      </c>
      <c r="G21" t="b">
        <f>IF(D21&lt;Hoja1!$A$22,Hoja2!B22)</f>
        <v>0</v>
      </c>
      <c r="H21" t="b">
        <f>IF(D21&lt;Hoja1!$A$23,Hoja2!B22)</f>
        <v>0</v>
      </c>
      <c r="I21" t="b">
        <f>IF(D21&lt;Hoja1!$A$24,Hoja2!B22)</f>
        <v>0</v>
      </c>
      <c r="J21" t="b">
        <f>IF(D21&lt;Hoja1!$A$25,Hoja2!B22)</f>
        <v>0</v>
      </c>
      <c r="K21" t="b">
        <f>IF(D21&lt;Hoja1!$A$26,Hoja2!B22)</f>
        <v>0</v>
      </c>
      <c r="L21" t="b">
        <f>IF(B21=Hoja1!$C$22,Hoja2!D21)</f>
        <v>0</v>
      </c>
      <c r="M21" t="b">
        <f>IF($B21=Hoja1!$C$23,Hoja2!$D21)</f>
        <v>0</v>
      </c>
      <c r="N21" t="b">
        <f>IF($B21=Hoja1!$C$24,Hoja2!$D21)</f>
        <v>0</v>
      </c>
      <c r="O21" t="b">
        <f>IF($B21=Hoja1!$C$25,Hoja2!$D21)</f>
        <v>0</v>
      </c>
      <c r="P21" t="b">
        <f>IF($B21=Hoja1!$C$26,Hoja2!$D21)</f>
        <v>0</v>
      </c>
    </row>
    <row r="22" spans="3:16" ht="13.5" thickBot="1">
      <c r="C22" s="1">
        <f>MAX(C1:C21)</f>
        <v>0.4761904761904763</v>
      </c>
      <c r="E22" s="3">
        <f>MIN(E1:E21)</f>
        <v>2</v>
      </c>
      <c r="F22" s="4">
        <f aca="true" t="shared" si="4" ref="F22:P22">MAX(F1:F21)</f>
        <v>2</v>
      </c>
      <c r="G22" s="4">
        <f t="shared" si="4"/>
        <v>1</v>
      </c>
      <c r="H22" s="4">
        <f t="shared" si="4"/>
        <v>1</v>
      </c>
      <c r="I22" s="4">
        <f t="shared" si="4"/>
        <v>2</v>
      </c>
      <c r="J22" s="4">
        <f t="shared" si="4"/>
        <v>3</v>
      </c>
      <c r="K22" s="4">
        <f t="shared" si="4"/>
        <v>3</v>
      </c>
      <c r="L22" s="4">
        <f t="shared" si="4"/>
        <v>0.02380952380952381</v>
      </c>
      <c r="M22" s="4">
        <f t="shared" si="4"/>
        <v>0.261904761904762</v>
      </c>
      <c r="N22" s="4">
        <f t="shared" si="4"/>
        <v>0.7380952380952382</v>
      </c>
      <c r="O22" s="4">
        <f t="shared" si="4"/>
        <v>0.9761904761904764</v>
      </c>
      <c r="P22" s="4">
        <f t="shared" si="4"/>
        <v>1.0000000000000002</v>
      </c>
    </row>
    <row r="23" ht="13.5" thickBot="1">
      <c r="E23" s="2">
        <f>MAX(E1:E21)</f>
        <v>2</v>
      </c>
    </row>
    <row r="26" spans="1:2" ht="12.75">
      <c r="A26" s="21" t="s">
        <v>14</v>
      </c>
      <c r="B26">
        <f>3*(Hoja1!B10-1)*(Hoja1!B10+6)</f>
        <v>432</v>
      </c>
    </row>
    <row r="27" spans="1:2" ht="12.75">
      <c r="A27" s="21" t="s">
        <v>15</v>
      </c>
      <c r="B27">
        <f>+Hoja1!B10*(Hoja1!B10-1)*(Hoja1!B10+1)</f>
        <v>990</v>
      </c>
    </row>
    <row r="28" spans="1:2" ht="12.75">
      <c r="A28" s="21" t="s">
        <v>16</v>
      </c>
      <c r="B28">
        <f>+(Hoja1!B10-2)*(Hoja1!B10-3)</f>
        <v>56</v>
      </c>
    </row>
    <row r="29" spans="1:2" ht="12.75">
      <c r="A29" s="21" t="s">
        <v>17</v>
      </c>
      <c r="B29">
        <f>+(Hoja1!B10-Hoja1!B5)*(Hoja1!B10-2)*(Hoja1!B10-3)</f>
        <v>336</v>
      </c>
    </row>
    <row r="30" spans="1:2" ht="12.75">
      <c r="A30" s="21" t="s">
        <v>18</v>
      </c>
      <c r="B30">
        <f>+B26/B28</f>
        <v>7.714285714285714</v>
      </c>
    </row>
    <row r="31" spans="1:2" ht="12.75">
      <c r="A31" s="21" t="s">
        <v>19</v>
      </c>
      <c r="B31">
        <f>+B27/B29</f>
        <v>2.9464285714285716</v>
      </c>
    </row>
    <row r="32" spans="1:2" ht="12.75">
      <c r="A32" s="21" t="s">
        <v>33</v>
      </c>
      <c r="B32">
        <f>1-6*Hoja1!B10*(Hoja1!B11*(1-Hoja1!B11)+Hoja1!B5*(Hoja1!B10-Hoja1!B5)/Hoja1!B10^2)/(Hoja1!B10+1)</f>
        <v>-1.6727272727272724</v>
      </c>
    </row>
    <row r="35" ht="12.75">
      <c r="A35" s="21" t="s">
        <v>34</v>
      </c>
    </row>
    <row r="36" spans="1:2" ht="12.75">
      <c r="A36" s="21" t="s">
        <v>20</v>
      </c>
      <c r="B36">
        <f>+(Hoja1!B5+1)*(Hoja1!B3+1)/(Hoja1!B10+2)</f>
        <v>2.5</v>
      </c>
    </row>
    <row r="37" spans="1:2" ht="12.75">
      <c r="A37" s="21" t="s">
        <v>21</v>
      </c>
      <c r="B37">
        <f>TRUNC(B36)</f>
        <v>2</v>
      </c>
    </row>
    <row r="38" ht="12.75">
      <c r="B38">
        <f>+B36-B37</f>
        <v>0.5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Bertolo</cp:lastModifiedBy>
  <dcterms:created xsi:type="dcterms:W3CDTF">2001-08-30T16:14:58Z</dcterms:created>
  <dcterms:modified xsi:type="dcterms:W3CDTF">2009-09-30T18:23:18Z</dcterms:modified>
  <cp:category/>
  <cp:version/>
  <cp:contentType/>
  <cp:contentStatus/>
</cp:coreProperties>
</file>